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15" activeTab="0"/>
  </bookViews>
  <sheets>
    <sheet name="Tabelle1" sheetId="1" r:id="rId1"/>
    <sheet name="Einrichtung" sheetId="2" r:id="rId2"/>
    <sheet name="Tabelle3" sheetId="3" r:id="rId3"/>
  </sheets>
  <definedNames>
    <definedName name="_xlnm.Print_Titles" localSheetId="0">'Tabelle1'!$11:$13</definedName>
  </definedNames>
  <calcPr fullCalcOnLoad="1"/>
</workbook>
</file>

<file path=xl/sharedStrings.xml><?xml version="1.0" encoding="utf-8"?>
<sst xmlns="http://schemas.openxmlformats.org/spreadsheetml/2006/main" count="75" uniqueCount="65">
  <si>
    <t>Bauvorhaben:</t>
  </si>
  <si>
    <t>Architekt:</t>
  </si>
  <si>
    <t>Rösner Möseler Kühmstedt, Marktstraße 18, 53424 Remagen</t>
  </si>
  <si>
    <t>Haustechnik:</t>
  </si>
  <si>
    <t>Außenanlagen:</t>
  </si>
  <si>
    <t>Gewerk</t>
  </si>
  <si>
    <t>Trockenbauarbeiten</t>
  </si>
  <si>
    <t>Bodenbelagsarbeiten</t>
  </si>
  <si>
    <t>Malerarbeiten</t>
  </si>
  <si>
    <t>Zimmerarbeiten</t>
  </si>
  <si>
    <t>Schreinerarbeiten</t>
  </si>
  <si>
    <t>Einrichtung</t>
  </si>
  <si>
    <t>Außenanlagen</t>
  </si>
  <si>
    <t>Honorare</t>
  </si>
  <si>
    <t>Baunebenkosten:</t>
  </si>
  <si>
    <t>Gesamtsumme</t>
  </si>
  <si>
    <t>Summe Baunebenkosten</t>
  </si>
  <si>
    <t>*</t>
  </si>
  <si>
    <t>**</t>
  </si>
  <si>
    <t>Estricharbeiten</t>
  </si>
  <si>
    <t>Fliesenarbeiten</t>
  </si>
  <si>
    <t>Leistung beauftragt</t>
  </si>
  <si>
    <t>Leistung abgerechnet</t>
  </si>
  <si>
    <t>Baureinigung</t>
  </si>
  <si>
    <t>Haushaltsmittel</t>
  </si>
  <si>
    <t>Summe Außenanlagen</t>
  </si>
  <si>
    <t>Rohbauarbeiten</t>
  </si>
  <si>
    <t>Dachdecker</t>
  </si>
  <si>
    <t>Fassade/Außenputz</t>
  </si>
  <si>
    <t>Sanitärarbeiten</t>
  </si>
  <si>
    <t>Hochbaugewerke</t>
  </si>
  <si>
    <t>Summe Hochbaugewerke</t>
  </si>
  <si>
    <t xml:space="preserve"> </t>
  </si>
  <si>
    <t>Fortschreibung</t>
  </si>
  <si>
    <t>Abrechnungen</t>
  </si>
  <si>
    <t>Aufträge</t>
  </si>
  <si>
    <t>Zuschüsse:</t>
  </si>
  <si>
    <t>Kreis</t>
  </si>
  <si>
    <t>Land</t>
  </si>
  <si>
    <t>Summe</t>
  </si>
  <si>
    <t>Fenster-/Türanlagen</t>
  </si>
  <si>
    <t>Wärmeversorgungsanlagen</t>
  </si>
  <si>
    <t>Lufttechnische Anlagen</t>
  </si>
  <si>
    <t>Elektroarbeiten, Fernmelde, EDV</t>
  </si>
  <si>
    <t>Schließanlage</t>
  </si>
  <si>
    <t>Kostenberechnung</t>
  </si>
  <si>
    <t>Eigenanteil</t>
  </si>
  <si>
    <t>Wehrfritz</t>
  </si>
  <si>
    <t>CSL</t>
  </si>
  <si>
    <t>Computer</t>
  </si>
  <si>
    <t>Möbel</t>
  </si>
  <si>
    <t>Blum</t>
  </si>
  <si>
    <t>Kopierer</t>
  </si>
  <si>
    <t>Blitzschutz</t>
  </si>
  <si>
    <t>Erweiterung der KITA Pusteblume, Kripp</t>
  </si>
  <si>
    <t>Stadtverwaltung</t>
  </si>
  <si>
    <t>WITEC, Dümmelsweg 1, 56299 Ochtendung</t>
  </si>
  <si>
    <t>Stand</t>
  </si>
  <si>
    <t>SEM</t>
  </si>
  <si>
    <t>Sonstiges (Gebühren u. Gutachten)</t>
  </si>
  <si>
    <t>***</t>
  </si>
  <si>
    <t>Leistung ausgeschrieben</t>
  </si>
  <si>
    <t>Technische Gewerke</t>
  </si>
  <si>
    <t>hiervon Elektroarbeiten</t>
  </si>
  <si>
    <t>hiervon Heizungs-, Lüftungs-, Sanitärarbeiten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</si>
</sst>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3">
    <xf numFmtId="0" fontId="0" fillId="0" borderId="0" xfId="0" applyAlignment="1">
      <alignment/>
    </xf>
    <xf numFmtId="44" fontId="0" fillId="0" borderId="0" xfId="45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1" xfId="45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4" fontId="0" fillId="0" borderId="0" xfId="45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4" xfId="45" applyFont="1" applyBorder="1" applyAlignment="1">
      <alignment/>
    </xf>
    <xf numFmtId="44" fontId="0" fillId="0" borderId="0" xfId="45" applyFont="1" applyBorder="1" applyAlignment="1">
      <alignment horizontal="center"/>
    </xf>
    <xf numFmtId="0" fontId="0" fillId="0" borderId="15" xfId="0" applyBorder="1" applyAlignment="1">
      <alignment/>
    </xf>
    <xf numFmtId="44" fontId="0" fillId="0" borderId="15" xfId="45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0" borderId="17" xfId="45" applyFont="1" applyBorder="1" applyAlignment="1">
      <alignment/>
    </xf>
    <xf numFmtId="0" fontId="1" fillId="0" borderId="12" xfId="0" applyFont="1" applyBorder="1" applyAlignment="1">
      <alignment/>
    </xf>
    <xf numFmtId="14" fontId="0" fillId="0" borderId="14" xfId="45" applyNumberFormat="1" applyFont="1" applyBorder="1" applyAlignment="1">
      <alignment horizontal="center"/>
    </xf>
    <xf numFmtId="44" fontId="0" fillId="0" borderId="0" xfId="0" applyNumberFormat="1" applyAlignment="1">
      <alignment/>
    </xf>
    <xf numFmtId="49" fontId="2" fillId="0" borderId="0" xfId="0" applyNumberFormat="1" applyFont="1" applyBorder="1" applyAlignment="1">
      <alignment/>
    </xf>
    <xf numFmtId="44" fontId="2" fillId="0" borderId="0" xfId="45" applyFont="1" applyBorder="1" applyAlignment="1">
      <alignment/>
    </xf>
    <xf numFmtId="44" fontId="1" fillId="0" borderId="0" xfId="45" applyFont="1" applyBorder="1" applyAlignment="1">
      <alignment/>
    </xf>
    <xf numFmtId="44" fontId="3" fillId="0" borderId="0" xfId="45" applyFont="1" applyBorder="1" applyAlignment="1">
      <alignment/>
    </xf>
    <xf numFmtId="0" fontId="0" fillId="0" borderId="18" xfId="0" applyBorder="1" applyAlignment="1">
      <alignment/>
    </xf>
    <xf numFmtId="44" fontId="0" fillId="0" borderId="0" xfId="45" applyFont="1" applyBorder="1" applyAlignment="1">
      <alignment/>
    </xf>
    <xf numFmtId="0" fontId="0" fillId="0" borderId="0" xfId="0" applyFont="1" applyBorder="1" applyAlignment="1">
      <alignment/>
    </xf>
    <xf numFmtId="44" fontId="1" fillId="0" borderId="15" xfId="45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20" xfId="45" applyFont="1" applyBorder="1" applyAlignment="1">
      <alignment horizontal="center"/>
    </xf>
    <xf numFmtId="14" fontId="0" fillId="0" borderId="21" xfId="45" applyNumberFormat="1" applyFont="1" applyBorder="1" applyAlignment="1">
      <alignment horizontal="center"/>
    </xf>
    <xf numFmtId="44" fontId="0" fillId="0" borderId="20" xfId="45" applyFont="1" applyBorder="1" applyAlignment="1">
      <alignment horizontal="center"/>
    </xf>
    <xf numFmtId="44" fontId="0" fillId="0" borderId="20" xfId="45" applyFont="1" applyBorder="1" applyAlignment="1">
      <alignment/>
    </xf>
    <xf numFmtId="44" fontId="0" fillId="0" borderId="22" xfId="45" applyFont="1" applyBorder="1" applyAlignment="1">
      <alignment/>
    </xf>
    <xf numFmtId="44" fontId="3" fillId="0" borderId="20" xfId="45" applyFont="1" applyBorder="1" applyAlignment="1">
      <alignment/>
    </xf>
    <xf numFmtId="44" fontId="0" fillId="0" borderId="21" xfId="45" applyFont="1" applyBorder="1" applyAlignment="1">
      <alignment/>
    </xf>
    <xf numFmtId="44" fontId="0" fillId="0" borderId="23" xfId="45" applyFont="1" applyBorder="1" applyAlignment="1">
      <alignment/>
    </xf>
    <xf numFmtId="44" fontId="1" fillId="0" borderId="22" xfId="45" applyFont="1" applyBorder="1" applyAlignment="1">
      <alignment/>
    </xf>
    <xf numFmtId="44" fontId="1" fillId="0" borderId="20" xfId="45" applyFont="1" applyBorder="1" applyAlignment="1">
      <alignment/>
    </xf>
    <xf numFmtId="44" fontId="0" fillId="0" borderId="11" xfId="45" applyFont="1" applyBorder="1" applyAlignment="1">
      <alignment horizontal="left"/>
    </xf>
    <xf numFmtId="44" fontId="0" fillId="0" borderId="0" xfId="45" applyFont="1" applyBorder="1" applyAlignment="1">
      <alignment horizontal="left"/>
    </xf>
    <xf numFmtId="44" fontId="0" fillId="0" borderId="14" xfId="45" applyFont="1" applyBorder="1" applyAlignment="1">
      <alignment horizontal="left"/>
    </xf>
    <xf numFmtId="44" fontId="0" fillId="0" borderId="19" xfId="45" applyFont="1" applyBorder="1" applyAlignment="1">
      <alignment horizontal="left"/>
    </xf>
    <xf numFmtId="44" fontId="0" fillId="0" borderId="20" xfId="45" applyFont="1" applyBorder="1" applyAlignment="1">
      <alignment horizontal="left"/>
    </xf>
    <xf numFmtId="14" fontId="0" fillId="0" borderId="21" xfId="45" applyNumberFormat="1" applyFont="1" applyBorder="1" applyAlignment="1">
      <alignment horizontal="left"/>
    </xf>
    <xf numFmtId="44" fontId="0" fillId="0" borderId="20" xfId="45" applyFont="1" applyBorder="1" applyAlignment="1">
      <alignment horizontal="left"/>
    </xf>
    <xf numFmtId="44" fontId="2" fillId="0" borderId="20" xfId="45" applyFont="1" applyBorder="1" applyAlignment="1">
      <alignment horizontal="left"/>
    </xf>
    <xf numFmtId="44" fontId="0" fillId="0" borderId="22" xfId="45" applyFont="1" applyBorder="1" applyAlignment="1">
      <alignment horizontal="left"/>
    </xf>
    <xf numFmtId="44" fontId="0" fillId="0" borderId="21" xfId="45" applyFont="1" applyBorder="1" applyAlignment="1">
      <alignment horizontal="left"/>
    </xf>
    <xf numFmtId="44" fontId="0" fillId="0" borderId="23" xfId="45" applyFont="1" applyBorder="1" applyAlignment="1">
      <alignment horizontal="left"/>
    </xf>
    <xf numFmtId="44" fontId="0" fillId="0" borderId="0" xfId="45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4" fontId="0" fillId="0" borderId="29" xfId="45" applyFont="1" applyBorder="1" applyAlignment="1">
      <alignment/>
    </xf>
    <xf numFmtId="0" fontId="0" fillId="0" borderId="0" xfId="0" applyFont="1" applyAlignment="1">
      <alignment/>
    </xf>
    <xf numFmtId="44" fontId="0" fillId="0" borderId="0" xfId="58" applyFont="1" applyBorder="1" applyAlignment="1">
      <alignment/>
    </xf>
    <xf numFmtId="44" fontId="0" fillId="0" borderId="0" xfId="58" applyFont="1" applyAlignment="1">
      <alignment/>
    </xf>
    <xf numFmtId="44" fontId="0" fillId="0" borderId="11" xfId="58" applyFont="1" applyBorder="1" applyAlignment="1">
      <alignment/>
    </xf>
    <xf numFmtId="44" fontId="0" fillId="0" borderId="0" xfId="58" applyFont="1" applyBorder="1" applyAlignment="1">
      <alignment/>
    </xf>
    <xf numFmtId="44" fontId="0" fillId="0" borderId="14" xfId="58" applyFont="1" applyBorder="1" applyAlignment="1">
      <alignment/>
    </xf>
    <xf numFmtId="44" fontId="0" fillId="0" borderId="0" xfId="58" applyFont="1" applyBorder="1" applyAlignment="1">
      <alignment horizontal="center"/>
    </xf>
    <xf numFmtId="44" fontId="0" fillId="0" borderId="14" xfId="58" applyFont="1" applyBorder="1" applyAlignment="1">
      <alignment horizontal="center"/>
    </xf>
    <xf numFmtId="44" fontId="0" fillId="0" borderId="15" xfId="58" applyFont="1" applyBorder="1" applyAlignment="1">
      <alignment/>
    </xf>
    <xf numFmtId="44" fontId="3" fillId="0" borderId="0" xfId="58" applyFont="1" applyBorder="1" applyAlignment="1">
      <alignment/>
    </xf>
    <xf numFmtId="44" fontId="0" fillId="0" borderId="17" xfId="58" applyFont="1" applyBorder="1" applyAlignment="1">
      <alignment/>
    </xf>
    <xf numFmtId="44" fontId="1" fillId="0" borderId="15" xfId="58" applyFont="1" applyBorder="1" applyAlignment="1">
      <alignment/>
    </xf>
    <xf numFmtId="44" fontId="1" fillId="0" borderId="0" xfId="58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30" xfId="45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="60" workbookViewId="0" topLeftCell="A17">
      <selection activeCell="O63" sqref="O63"/>
    </sheetView>
  </sheetViews>
  <sheetFormatPr defaultColWidth="11.421875" defaultRowHeight="12.75"/>
  <cols>
    <col min="1" max="1" width="4.8515625" style="0" customWidth="1"/>
    <col min="2" max="2" width="16.140625" style="0" customWidth="1"/>
    <col min="3" max="3" width="22.28125" style="0" customWidth="1"/>
    <col min="4" max="4" width="15.140625" style="1" customWidth="1"/>
    <col min="5" max="5" width="4.28125" style="1" customWidth="1"/>
    <col min="6" max="6" width="15.00390625" style="68" customWidth="1"/>
    <col min="7" max="7" width="3.7109375" style="57" customWidth="1"/>
    <col min="8" max="8" width="15.00390625" style="1" customWidth="1"/>
    <col min="9" max="9" width="2.8515625" style="61" customWidth="1"/>
    <col min="10" max="12" width="12.8515625" style="0" bestFit="1" customWidth="1"/>
    <col min="14" max="14" width="11.8515625" style="0" bestFit="1" customWidth="1"/>
  </cols>
  <sheetData>
    <row r="1" spans="1:9" ht="13.5" thickTop="1">
      <c r="A1" s="2"/>
      <c r="B1" s="3"/>
      <c r="C1" s="3"/>
      <c r="D1" s="4"/>
      <c r="E1" s="4"/>
      <c r="F1" s="69"/>
      <c r="G1" s="46"/>
      <c r="H1" s="4"/>
      <c r="I1" s="58"/>
    </row>
    <row r="2" spans="1:9" ht="12.75">
      <c r="A2" s="5"/>
      <c r="B2" s="6" t="s">
        <v>0</v>
      </c>
      <c r="C2" s="25" t="s">
        <v>54</v>
      </c>
      <c r="D2" s="7"/>
      <c r="E2" s="7"/>
      <c r="F2" s="70"/>
      <c r="G2" s="47"/>
      <c r="H2" s="7"/>
      <c r="I2" s="59"/>
    </row>
    <row r="3" spans="1:9" ht="12.75">
      <c r="A3" s="5"/>
      <c r="B3" s="6"/>
      <c r="C3" s="6"/>
      <c r="D3" s="7"/>
      <c r="E3" s="7"/>
      <c r="F3" s="70"/>
      <c r="G3" s="47"/>
      <c r="H3" s="7"/>
      <c r="I3" s="59"/>
    </row>
    <row r="4" spans="1:9" ht="12.75">
      <c r="A4" s="5"/>
      <c r="B4" s="6" t="s">
        <v>1</v>
      </c>
      <c r="C4" s="7" t="s">
        <v>2</v>
      </c>
      <c r="D4" s="7"/>
      <c r="E4" s="7"/>
      <c r="F4" s="70"/>
      <c r="G4" s="47"/>
      <c r="H4" s="7"/>
      <c r="I4" s="59"/>
    </row>
    <row r="5" spans="1:9" ht="12.75">
      <c r="A5" s="5"/>
      <c r="B5" s="6"/>
      <c r="C5" s="6"/>
      <c r="D5" s="7"/>
      <c r="E5" s="7"/>
      <c r="F5" s="70"/>
      <c r="G5" s="47"/>
      <c r="H5" s="7"/>
      <c r="I5" s="59"/>
    </row>
    <row r="6" spans="1:9" ht="12.75">
      <c r="A6" s="5"/>
      <c r="B6" s="6" t="s">
        <v>3</v>
      </c>
      <c r="C6" s="26" t="s">
        <v>56</v>
      </c>
      <c r="D6" s="7"/>
      <c r="E6" s="7"/>
      <c r="F6" s="70"/>
      <c r="G6" s="47"/>
      <c r="H6" s="7"/>
      <c r="I6" s="59"/>
    </row>
    <row r="7" spans="1:9" ht="12.75">
      <c r="A7" s="5"/>
      <c r="B7" s="6"/>
      <c r="C7" s="6"/>
      <c r="D7" s="7"/>
      <c r="E7" s="7"/>
      <c r="F7" s="70"/>
      <c r="G7" s="47"/>
      <c r="H7" s="7"/>
      <c r="I7" s="59"/>
    </row>
    <row r="8" spans="1:9" ht="12.75">
      <c r="A8" s="5"/>
      <c r="B8" s="6" t="s">
        <v>4</v>
      </c>
      <c r="C8" s="26" t="s">
        <v>55</v>
      </c>
      <c r="D8" s="7"/>
      <c r="E8" s="7"/>
      <c r="F8" s="70"/>
      <c r="G8" s="47"/>
      <c r="H8" s="7"/>
      <c r="I8" s="59"/>
    </row>
    <row r="9" spans="1:9" ht="13.5" thickBot="1">
      <c r="A9" s="8"/>
      <c r="B9" s="9"/>
      <c r="C9" s="9"/>
      <c r="D9" s="10"/>
      <c r="E9" s="10"/>
      <c r="F9" s="71"/>
      <c r="G9" s="48"/>
      <c r="H9" s="10"/>
      <c r="I9" s="60"/>
    </row>
    <row r="10" spans="1:8" ht="14.25" thickBot="1" thickTop="1">
      <c r="A10" s="6"/>
      <c r="B10" s="6"/>
      <c r="C10" s="6"/>
      <c r="D10" s="7"/>
      <c r="E10" s="7"/>
      <c r="F10" s="70"/>
      <c r="G10" s="47"/>
      <c r="H10" s="7"/>
    </row>
    <row r="11" spans="1:9" ht="13.5" thickTop="1">
      <c r="A11" s="2"/>
      <c r="B11" s="3"/>
      <c r="C11" s="28"/>
      <c r="D11" s="81" t="s">
        <v>45</v>
      </c>
      <c r="E11" s="82"/>
      <c r="F11" s="69"/>
      <c r="G11" s="49"/>
      <c r="H11" s="4"/>
      <c r="I11" s="58"/>
    </row>
    <row r="12" spans="1:9" ht="12.75">
      <c r="A12" s="5"/>
      <c r="B12" s="6" t="s">
        <v>5</v>
      </c>
      <c r="C12" s="29"/>
      <c r="D12" s="11" t="s">
        <v>57</v>
      </c>
      <c r="E12" s="36"/>
      <c r="F12" s="72" t="s">
        <v>33</v>
      </c>
      <c r="G12" s="50"/>
      <c r="H12" s="7" t="s">
        <v>33</v>
      </c>
      <c r="I12" s="59"/>
    </row>
    <row r="13" spans="1:9" ht="13.5" thickBot="1">
      <c r="A13" s="8"/>
      <c r="B13" s="9"/>
      <c r="C13" s="30"/>
      <c r="D13" s="18">
        <v>43122</v>
      </c>
      <c r="E13" s="37"/>
      <c r="F13" s="73" t="s">
        <v>35</v>
      </c>
      <c r="G13" s="51"/>
      <c r="H13" s="10" t="s">
        <v>34</v>
      </c>
      <c r="I13" s="60"/>
    </row>
    <row r="14" spans="1:9" ht="13.5" thickTop="1">
      <c r="A14" s="5"/>
      <c r="B14" s="6"/>
      <c r="C14" s="29"/>
      <c r="D14" s="11"/>
      <c r="E14" s="38"/>
      <c r="F14" s="72"/>
      <c r="G14" s="50"/>
      <c r="H14" s="7"/>
      <c r="I14" s="59"/>
    </row>
    <row r="15" spans="1:9" ht="12.75">
      <c r="A15" s="17" t="s">
        <v>30</v>
      </c>
      <c r="B15" s="6"/>
      <c r="C15" s="29"/>
      <c r="D15" s="7"/>
      <c r="E15" s="39"/>
      <c r="F15" s="70"/>
      <c r="G15" s="50"/>
      <c r="H15" s="7"/>
      <c r="I15" s="59"/>
    </row>
    <row r="16" spans="1:9" ht="12.75">
      <c r="A16" s="5"/>
      <c r="B16" s="6"/>
      <c r="C16" s="29"/>
      <c r="D16" s="7"/>
      <c r="E16" s="39"/>
      <c r="F16" s="70"/>
      <c r="G16" s="50"/>
      <c r="H16" s="7"/>
      <c r="I16" s="59"/>
    </row>
    <row r="17" spans="1:14" ht="12.75">
      <c r="A17" s="5"/>
      <c r="B17" s="6" t="s">
        <v>26</v>
      </c>
      <c r="C17" s="29"/>
      <c r="D17" s="7">
        <f>72382.5*1.19</f>
        <v>86135.175</v>
      </c>
      <c r="E17" s="39"/>
      <c r="F17" s="70">
        <v>77367.89</v>
      </c>
      <c r="G17" s="50" t="s">
        <v>18</v>
      </c>
      <c r="H17" s="7"/>
      <c r="I17" s="62"/>
      <c r="K17" s="19"/>
      <c r="N17" s="19"/>
    </row>
    <row r="18" spans="1:11" ht="12.75">
      <c r="A18" s="5"/>
      <c r="B18" s="6"/>
      <c r="C18" s="29"/>
      <c r="D18" s="7"/>
      <c r="E18" s="39"/>
      <c r="F18" s="70"/>
      <c r="G18" s="50"/>
      <c r="H18" s="7"/>
      <c r="I18" s="59"/>
      <c r="J18" s="19"/>
      <c r="K18" s="19"/>
    </row>
    <row r="19" spans="1:11" ht="12.75">
      <c r="A19" s="5"/>
      <c r="B19" s="6" t="s">
        <v>9</v>
      </c>
      <c r="C19" s="29"/>
      <c r="D19" s="7">
        <f>124120*1.19</f>
        <v>147702.8</v>
      </c>
      <c r="E19" s="39"/>
      <c r="F19" s="70">
        <v>160243.96</v>
      </c>
      <c r="G19" s="50" t="s">
        <v>18</v>
      </c>
      <c r="H19" s="7"/>
      <c r="I19" s="62"/>
      <c r="K19" s="19"/>
    </row>
    <row r="20" spans="1:11" ht="12.75">
      <c r="A20" s="5"/>
      <c r="B20" s="6"/>
      <c r="C20" s="29"/>
      <c r="D20" s="7"/>
      <c r="E20" s="39"/>
      <c r="F20" s="70"/>
      <c r="G20" s="50"/>
      <c r="H20" s="7"/>
      <c r="I20" s="59"/>
      <c r="K20" s="19"/>
    </row>
    <row r="21" spans="1:14" ht="12.75">
      <c r="A21" s="5"/>
      <c r="B21" s="6" t="s">
        <v>27</v>
      </c>
      <c r="C21" s="29"/>
      <c r="D21" s="7">
        <f>35488*1.19</f>
        <v>42230.72</v>
      </c>
      <c r="E21" s="39"/>
      <c r="F21" s="70">
        <v>37111.48</v>
      </c>
      <c r="G21" s="50" t="s">
        <v>18</v>
      </c>
      <c r="H21" s="7"/>
      <c r="I21" s="62"/>
      <c r="K21" s="19"/>
      <c r="L21" s="19"/>
      <c r="N21" s="19"/>
    </row>
    <row r="22" spans="1:12" ht="12.75">
      <c r="A22" s="5"/>
      <c r="B22" s="6"/>
      <c r="C22" s="29"/>
      <c r="D22" s="7"/>
      <c r="E22" s="39"/>
      <c r="F22" s="70"/>
      <c r="G22" s="50"/>
      <c r="H22" s="7"/>
      <c r="I22" s="59"/>
      <c r="K22" s="19"/>
      <c r="L22" s="19"/>
    </row>
    <row r="23" spans="1:14" ht="12.75">
      <c r="A23" s="5"/>
      <c r="B23" s="6" t="s">
        <v>6</v>
      </c>
      <c r="C23" s="29"/>
      <c r="D23" s="7">
        <f>83190*1.19</f>
        <v>98996.09999999999</v>
      </c>
      <c r="E23" s="39"/>
      <c r="F23" s="70">
        <v>87498.76</v>
      </c>
      <c r="G23" s="52" t="s">
        <v>18</v>
      </c>
      <c r="H23" s="7"/>
      <c r="I23" s="62"/>
      <c r="K23" s="19"/>
      <c r="N23" s="19"/>
    </row>
    <row r="24" spans="1:11" ht="12.75">
      <c r="A24" s="5"/>
      <c r="B24" s="6"/>
      <c r="C24" s="29" t="s">
        <v>32</v>
      </c>
      <c r="D24" s="7"/>
      <c r="E24" s="39"/>
      <c r="F24" s="70"/>
      <c r="G24" s="50"/>
      <c r="H24" s="7"/>
      <c r="I24" s="62"/>
      <c r="K24" s="19"/>
    </row>
    <row r="25" spans="1:14" ht="12.75">
      <c r="A25" s="5"/>
      <c r="B25" s="6" t="s">
        <v>19</v>
      </c>
      <c r="C25" s="29"/>
      <c r="D25" s="7">
        <f>19320*1.19</f>
        <v>22990.8</v>
      </c>
      <c r="E25" s="39"/>
      <c r="F25" s="67">
        <f>D25</f>
        <v>22990.8</v>
      </c>
      <c r="G25" s="50"/>
      <c r="H25" s="7"/>
      <c r="I25" s="62"/>
      <c r="K25" s="19"/>
      <c r="N25" s="19"/>
    </row>
    <row r="26" spans="1:11" ht="12.75">
      <c r="A26" s="5"/>
      <c r="B26" s="6"/>
      <c r="C26" s="29"/>
      <c r="D26" s="7"/>
      <c r="E26" s="39"/>
      <c r="F26" s="67"/>
      <c r="G26" s="50"/>
      <c r="H26" s="7"/>
      <c r="I26" s="59"/>
      <c r="K26" s="19"/>
    </row>
    <row r="27" spans="1:14" ht="12.75">
      <c r="A27" s="5"/>
      <c r="B27" s="6" t="s">
        <v>7</v>
      </c>
      <c r="C27" s="29"/>
      <c r="D27" s="7">
        <f>34300*1.19</f>
        <v>40817</v>
      </c>
      <c r="E27" s="39"/>
      <c r="F27" s="67">
        <f>D27</f>
        <v>40817</v>
      </c>
      <c r="G27" s="50"/>
      <c r="H27" s="7"/>
      <c r="I27" s="62"/>
      <c r="K27" s="19"/>
      <c r="N27" s="19"/>
    </row>
    <row r="28" spans="1:14" ht="12.75">
      <c r="A28" s="5"/>
      <c r="B28" s="6"/>
      <c r="C28" s="29"/>
      <c r="D28" s="7"/>
      <c r="E28" s="39"/>
      <c r="F28" s="67"/>
      <c r="G28" s="50"/>
      <c r="H28" s="7"/>
      <c r="I28" s="59"/>
      <c r="K28" s="19"/>
      <c r="N28" s="19"/>
    </row>
    <row r="29" spans="1:14" ht="12.75">
      <c r="A29" s="5"/>
      <c r="B29" s="6" t="s">
        <v>20</v>
      </c>
      <c r="C29" s="29"/>
      <c r="D29" s="7">
        <f>20250*1.19</f>
        <v>24097.5</v>
      </c>
      <c r="E29" s="39"/>
      <c r="F29" s="67">
        <f>D29</f>
        <v>24097.5</v>
      </c>
      <c r="G29" s="52"/>
      <c r="H29" s="7"/>
      <c r="I29" s="62"/>
      <c r="K29" s="19"/>
      <c r="N29" s="19"/>
    </row>
    <row r="30" spans="1:14" ht="12.75">
      <c r="A30" s="5"/>
      <c r="B30" s="6"/>
      <c r="C30" s="29"/>
      <c r="D30" s="7"/>
      <c r="E30" s="39"/>
      <c r="F30" s="67"/>
      <c r="G30" s="50"/>
      <c r="H30" s="7"/>
      <c r="I30" s="59"/>
      <c r="K30" s="19"/>
      <c r="N30" s="19"/>
    </row>
    <row r="31" spans="1:14" ht="12.75">
      <c r="A31" s="5"/>
      <c r="B31" s="26" t="s">
        <v>40</v>
      </c>
      <c r="C31" s="29"/>
      <c r="D31" s="7">
        <f>77355*1.19</f>
        <v>92052.45</v>
      </c>
      <c r="E31" s="39"/>
      <c r="F31" s="67">
        <v>95646.25</v>
      </c>
      <c r="G31" s="52" t="s">
        <v>18</v>
      </c>
      <c r="H31" s="7"/>
      <c r="I31" s="62"/>
      <c r="K31" s="19"/>
      <c r="N31" s="19"/>
    </row>
    <row r="32" spans="1:14" ht="12.75">
      <c r="A32" s="5"/>
      <c r="B32" s="6"/>
      <c r="C32" s="29"/>
      <c r="D32" s="7"/>
      <c r="E32" s="39"/>
      <c r="F32" s="67"/>
      <c r="G32" s="50"/>
      <c r="H32" s="7"/>
      <c r="I32" s="59"/>
      <c r="K32" s="19"/>
      <c r="N32" s="19"/>
    </row>
    <row r="33" spans="1:14" ht="12.75">
      <c r="A33" s="5"/>
      <c r="B33" s="26" t="s">
        <v>10</v>
      </c>
      <c r="C33" s="29"/>
      <c r="D33" s="7">
        <f>29200*1.19</f>
        <v>34748</v>
      </c>
      <c r="E33" s="39"/>
      <c r="F33" s="67">
        <f>D33</f>
        <v>34748</v>
      </c>
      <c r="G33" s="52"/>
      <c r="H33" s="7"/>
      <c r="I33" s="62"/>
      <c r="K33" s="19"/>
      <c r="N33" s="19"/>
    </row>
    <row r="34" spans="1:14" ht="12.75">
      <c r="A34" s="5"/>
      <c r="B34" s="6"/>
      <c r="C34" s="29"/>
      <c r="D34" s="7"/>
      <c r="E34" s="39"/>
      <c r="F34" s="67"/>
      <c r="G34" s="50"/>
      <c r="H34" s="7"/>
      <c r="I34" s="59"/>
      <c r="K34" s="19"/>
      <c r="N34" s="19"/>
    </row>
    <row r="35" spans="1:14" ht="12.75">
      <c r="A35" s="5"/>
      <c r="B35" s="6" t="s">
        <v>8</v>
      </c>
      <c r="C35" s="29"/>
      <c r="D35" s="7">
        <f>23392*1.19</f>
        <v>27836.48</v>
      </c>
      <c r="E35" s="39"/>
      <c r="F35" s="67">
        <f aca="true" t="shared" si="0" ref="F35:F56">D35</f>
        <v>27836.48</v>
      </c>
      <c r="G35" s="52"/>
      <c r="H35" s="7"/>
      <c r="I35" s="62"/>
      <c r="K35" s="19"/>
      <c r="N35" s="19"/>
    </row>
    <row r="36" spans="1:14" ht="12.75">
      <c r="A36" s="5"/>
      <c r="B36" s="6"/>
      <c r="C36" s="29"/>
      <c r="D36" s="7"/>
      <c r="E36" s="39"/>
      <c r="F36" s="67"/>
      <c r="G36" s="50"/>
      <c r="H36" s="7"/>
      <c r="I36" s="59"/>
      <c r="K36" s="19"/>
      <c r="N36" s="19"/>
    </row>
    <row r="37" spans="1:14" ht="12.75">
      <c r="A37" s="5"/>
      <c r="B37" s="6" t="s">
        <v>28</v>
      </c>
      <c r="C37" s="29"/>
      <c r="D37" s="7">
        <f>37790*1.19</f>
        <v>44970.1</v>
      </c>
      <c r="E37" s="39"/>
      <c r="F37" s="67">
        <f t="shared" si="0"/>
        <v>44970.1</v>
      </c>
      <c r="G37" s="52"/>
      <c r="H37" s="7"/>
      <c r="I37" s="62"/>
      <c r="K37" s="19"/>
      <c r="N37" s="19"/>
    </row>
    <row r="38" spans="1:14" ht="12.75">
      <c r="A38" s="5"/>
      <c r="B38" s="6"/>
      <c r="C38" s="29"/>
      <c r="D38" s="7"/>
      <c r="E38" s="39"/>
      <c r="F38" s="67"/>
      <c r="G38" s="50"/>
      <c r="H38" s="7"/>
      <c r="I38" s="59"/>
      <c r="K38" s="19"/>
      <c r="N38" s="19"/>
    </row>
    <row r="39" spans="1:14" ht="12.75">
      <c r="A39" s="5"/>
      <c r="B39" s="6" t="s">
        <v>11</v>
      </c>
      <c r="C39" s="29"/>
      <c r="D39" s="7">
        <f>76950*1.19</f>
        <v>91570.5</v>
      </c>
      <c r="E39" s="39"/>
      <c r="F39" s="67">
        <f t="shared" si="0"/>
        <v>91570.5</v>
      </c>
      <c r="G39" s="50"/>
      <c r="H39" s="7"/>
      <c r="I39" s="62"/>
      <c r="K39" s="19"/>
      <c r="N39" s="19"/>
    </row>
    <row r="40" spans="1:14" ht="12.75">
      <c r="A40" s="5"/>
      <c r="B40" s="6"/>
      <c r="C40" s="29"/>
      <c r="D40" s="7"/>
      <c r="E40" s="39"/>
      <c r="F40" s="67"/>
      <c r="G40" s="50"/>
      <c r="H40" s="7"/>
      <c r="I40" s="59"/>
      <c r="K40" s="19"/>
      <c r="N40" s="19"/>
    </row>
    <row r="41" spans="1:14" ht="12.75">
      <c r="A41" s="5"/>
      <c r="B41" s="26" t="s">
        <v>23</v>
      </c>
      <c r="C41" s="29"/>
      <c r="D41" s="7">
        <f>3500*1.19</f>
        <v>4165</v>
      </c>
      <c r="E41" s="39"/>
      <c r="F41" s="67">
        <f t="shared" si="0"/>
        <v>4165</v>
      </c>
      <c r="G41" s="52"/>
      <c r="H41" s="7"/>
      <c r="I41" s="62"/>
      <c r="J41" s="19"/>
      <c r="K41" s="19"/>
      <c r="L41" s="19"/>
      <c r="M41" s="66"/>
      <c r="N41" s="19"/>
    </row>
    <row r="42" spans="1:14" ht="12.75">
      <c r="A42" s="5"/>
      <c r="B42" s="6"/>
      <c r="C42" s="29"/>
      <c r="D42" s="7"/>
      <c r="E42" s="39"/>
      <c r="F42" s="67"/>
      <c r="G42" s="50"/>
      <c r="H42" s="7"/>
      <c r="I42" s="59"/>
      <c r="K42" s="19"/>
      <c r="N42" s="19"/>
    </row>
    <row r="43" spans="1:14" ht="12.75">
      <c r="A43" s="5"/>
      <c r="B43" s="26" t="s">
        <v>62</v>
      </c>
      <c r="C43" s="29"/>
      <c r="D43" s="7">
        <f>180060.51*1.19</f>
        <v>214272.0069</v>
      </c>
      <c r="E43" s="39"/>
      <c r="F43" s="67"/>
      <c r="G43" s="50"/>
      <c r="H43" s="7"/>
      <c r="I43" s="59"/>
      <c r="K43" s="19"/>
      <c r="N43" s="19"/>
    </row>
    <row r="44" spans="1:14" ht="12.75" hidden="1">
      <c r="A44" s="5"/>
      <c r="B44" s="6" t="s">
        <v>29</v>
      </c>
      <c r="C44" s="29"/>
      <c r="D44" s="7"/>
      <c r="E44" s="39"/>
      <c r="F44" s="67">
        <f t="shared" si="0"/>
        <v>0</v>
      </c>
      <c r="G44" s="50"/>
      <c r="H44" s="7"/>
      <c r="I44" s="62"/>
      <c r="K44" s="19"/>
      <c r="L44" s="19"/>
      <c r="N44" s="19"/>
    </row>
    <row r="45" spans="1:14" ht="12.75" hidden="1">
      <c r="A45" s="5"/>
      <c r="B45" s="6"/>
      <c r="C45" s="29"/>
      <c r="D45" s="7"/>
      <c r="E45" s="39"/>
      <c r="F45" s="67">
        <f t="shared" si="0"/>
        <v>0</v>
      </c>
      <c r="G45" s="50"/>
      <c r="H45" s="7"/>
      <c r="I45" s="59"/>
      <c r="K45" s="19"/>
      <c r="N45" s="19"/>
    </row>
    <row r="46" spans="1:14" ht="12.75" hidden="1">
      <c r="A46" s="5"/>
      <c r="B46" s="26" t="s">
        <v>41</v>
      </c>
      <c r="C46" s="29"/>
      <c r="D46" s="7"/>
      <c r="E46" s="39"/>
      <c r="F46" s="67">
        <f t="shared" si="0"/>
        <v>0</v>
      </c>
      <c r="G46" s="50"/>
      <c r="H46" s="7"/>
      <c r="I46" s="62"/>
      <c r="J46" s="19"/>
      <c r="K46" s="19"/>
      <c r="N46" s="19"/>
    </row>
    <row r="47" spans="1:14" ht="12.75" hidden="1">
      <c r="A47" s="5"/>
      <c r="B47" s="26"/>
      <c r="C47" s="29"/>
      <c r="D47" s="7"/>
      <c r="E47" s="39"/>
      <c r="F47" s="67">
        <f t="shared" si="0"/>
        <v>0</v>
      </c>
      <c r="G47" s="50"/>
      <c r="H47" s="7"/>
      <c r="I47" s="59"/>
      <c r="J47" s="19"/>
      <c r="K47" s="19"/>
      <c r="N47" s="19"/>
    </row>
    <row r="48" spans="1:14" ht="12.75" hidden="1">
      <c r="A48" s="5"/>
      <c r="B48" s="26" t="s">
        <v>42</v>
      </c>
      <c r="C48" s="29"/>
      <c r="D48" s="7"/>
      <c r="E48" s="39"/>
      <c r="F48" s="67">
        <f t="shared" si="0"/>
        <v>0</v>
      </c>
      <c r="G48" s="50"/>
      <c r="H48" s="7"/>
      <c r="I48" s="62"/>
      <c r="J48" s="19"/>
      <c r="K48" s="19"/>
      <c r="L48" s="19"/>
      <c r="N48" s="19"/>
    </row>
    <row r="49" spans="1:14" ht="12.75" hidden="1">
      <c r="A49" s="5"/>
      <c r="B49" s="20"/>
      <c r="C49" s="31"/>
      <c r="D49" s="21"/>
      <c r="E49" s="39"/>
      <c r="F49" s="67">
        <f t="shared" si="0"/>
        <v>0</v>
      </c>
      <c r="G49" s="53"/>
      <c r="H49" s="7"/>
      <c r="I49" s="59"/>
      <c r="J49" s="19"/>
      <c r="K49" s="19"/>
      <c r="L49" s="19"/>
      <c r="N49" s="19"/>
    </row>
    <row r="50" spans="1:14" ht="12.75" hidden="1">
      <c r="A50" s="5"/>
      <c r="B50" s="26" t="s">
        <v>43</v>
      </c>
      <c r="C50" s="29"/>
      <c r="D50" s="7"/>
      <c r="E50" s="39"/>
      <c r="F50" s="67">
        <f t="shared" si="0"/>
        <v>0</v>
      </c>
      <c r="G50" s="52"/>
      <c r="H50" s="7"/>
      <c r="I50" s="62"/>
      <c r="J50" s="19"/>
      <c r="K50" s="19"/>
      <c r="L50" s="19"/>
      <c r="N50" s="19"/>
    </row>
    <row r="51" spans="1:14" ht="12.75" hidden="1">
      <c r="A51" s="5"/>
      <c r="B51" s="26"/>
      <c r="C51" s="29"/>
      <c r="D51" s="7"/>
      <c r="E51" s="39"/>
      <c r="F51" s="67">
        <f t="shared" si="0"/>
        <v>0</v>
      </c>
      <c r="G51" s="50"/>
      <c r="H51" s="7"/>
      <c r="I51" s="59"/>
      <c r="J51" s="19"/>
      <c r="K51" s="19"/>
      <c r="N51" s="19"/>
    </row>
    <row r="52" spans="1:14" ht="12.75" hidden="1">
      <c r="A52" s="5"/>
      <c r="B52" s="26" t="s">
        <v>53</v>
      </c>
      <c r="C52" s="29"/>
      <c r="D52" s="7"/>
      <c r="E52" s="39"/>
      <c r="F52" s="67">
        <f t="shared" si="0"/>
        <v>0</v>
      </c>
      <c r="G52" s="50"/>
      <c r="H52" s="7"/>
      <c r="I52" s="59"/>
      <c r="J52" s="19"/>
      <c r="K52" s="19"/>
      <c r="N52" s="19"/>
    </row>
    <row r="53" spans="1:14" ht="12.75">
      <c r="A53" s="5"/>
      <c r="B53" s="80" t="s">
        <v>63</v>
      </c>
      <c r="C53" s="29"/>
      <c r="D53" s="7"/>
      <c r="E53" s="39"/>
      <c r="F53" s="67">
        <v>91265.22</v>
      </c>
      <c r="G53" s="52" t="s">
        <v>17</v>
      </c>
      <c r="H53" s="7"/>
      <c r="I53" s="59"/>
      <c r="J53" s="19"/>
      <c r="K53" s="19"/>
      <c r="N53" s="19"/>
    </row>
    <row r="54" spans="1:14" ht="12.75">
      <c r="A54" s="5"/>
      <c r="B54" s="80" t="s">
        <v>64</v>
      </c>
      <c r="C54" s="29"/>
      <c r="D54" s="7"/>
      <c r="E54" s="39"/>
      <c r="F54" s="67">
        <v>123006.79</v>
      </c>
      <c r="G54" s="52" t="s">
        <v>17</v>
      </c>
      <c r="H54" s="7"/>
      <c r="I54" s="59"/>
      <c r="J54" s="19"/>
      <c r="K54" s="19"/>
      <c r="N54" s="19"/>
    </row>
    <row r="55" spans="1:14" ht="12.75">
      <c r="A55" s="5"/>
      <c r="B55" s="26"/>
      <c r="C55" s="29"/>
      <c r="D55" s="7"/>
      <c r="E55" s="39"/>
      <c r="F55" s="67"/>
      <c r="G55" s="50"/>
      <c r="H55" s="7"/>
      <c r="I55" s="59"/>
      <c r="J55" s="19"/>
      <c r="K55" s="19"/>
      <c r="N55" s="19"/>
    </row>
    <row r="56" spans="1:14" ht="12.75">
      <c r="A56" s="5"/>
      <c r="B56" s="26" t="s">
        <v>44</v>
      </c>
      <c r="C56" s="29"/>
      <c r="D56" s="7">
        <v>0</v>
      </c>
      <c r="E56" s="39"/>
      <c r="F56" s="67">
        <f t="shared" si="0"/>
        <v>0</v>
      </c>
      <c r="G56" s="50"/>
      <c r="H56" s="7"/>
      <c r="I56" s="62"/>
      <c r="K56" s="19"/>
      <c r="L56" s="19"/>
      <c r="N56" s="19"/>
    </row>
    <row r="57" spans="1:11" ht="12.75">
      <c r="A57" s="5"/>
      <c r="B57" s="12"/>
      <c r="C57" s="32"/>
      <c r="D57" s="13"/>
      <c r="E57" s="40"/>
      <c r="F57" s="74"/>
      <c r="G57" s="54"/>
      <c r="H57" s="13"/>
      <c r="I57" s="63"/>
      <c r="K57" s="19"/>
    </row>
    <row r="58" spans="1:12" ht="12.75">
      <c r="A58" s="5"/>
      <c r="B58" s="6"/>
      <c r="C58" s="29"/>
      <c r="D58" s="7"/>
      <c r="E58" s="39"/>
      <c r="F58" s="70"/>
      <c r="G58" s="50"/>
      <c r="H58" s="7"/>
      <c r="I58" s="59"/>
      <c r="K58" s="19"/>
      <c r="L58" s="19"/>
    </row>
    <row r="59" spans="1:12" ht="15">
      <c r="A59" s="5"/>
      <c r="B59" s="6" t="s">
        <v>31</v>
      </c>
      <c r="C59" s="29"/>
      <c r="D59" s="23">
        <f>SUM(D17:D57)</f>
        <v>972584.6318999999</v>
      </c>
      <c r="E59" s="41"/>
      <c r="F59" s="75">
        <f>SUM(F17:F56)</f>
        <v>963335.7299999999</v>
      </c>
      <c r="G59" s="50"/>
      <c r="H59" s="23">
        <f>SUM(H17:H56)</f>
        <v>0</v>
      </c>
      <c r="I59" s="59"/>
      <c r="K59" s="19"/>
      <c r="L59" s="19"/>
    </row>
    <row r="60" spans="1:9" ht="13.5" thickBot="1">
      <c r="A60" s="8"/>
      <c r="B60" s="9"/>
      <c r="C60" s="30"/>
      <c r="D60" s="10"/>
      <c r="E60" s="42"/>
      <c r="F60" s="71"/>
      <c r="G60" s="55"/>
      <c r="H60" s="10"/>
      <c r="I60" s="60"/>
    </row>
    <row r="61" spans="1:9" ht="13.5" thickTop="1">
      <c r="A61" s="5"/>
      <c r="B61" s="6"/>
      <c r="C61" s="29"/>
      <c r="D61" s="7"/>
      <c r="E61" s="39"/>
      <c r="F61" s="70"/>
      <c r="G61" s="50"/>
      <c r="H61" s="7"/>
      <c r="I61" s="59"/>
    </row>
    <row r="62" spans="1:9" ht="12.75">
      <c r="A62" s="17" t="s">
        <v>12</v>
      </c>
      <c r="B62" s="6"/>
      <c r="C62" s="29"/>
      <c r="D62" s="7">
        <f>95259.7*1.19</f>
        <v>113359.04299999999</v>
      </c>
      <c r="E62" s="39"/>
      <c r="F62" s="70">
        <f>D62</f>
        <v>113359.04299999999</v>
      </c>
      <c r="G62" s="50"/>
      <c r="H62" s="25"/>
      <c r="I62" s="62" t="s">
        <v>18</v>
      </c>
    </row>
    <row r="63" spans="1:9" ht="12.75">
      <c r="A63" s="17"/>
      <c r="B63" s="12"/>
      <c r="C63" s="32"/>
      <c r="D63" s="13"/>
      <c r="E63" s="40"/>
      <c r="F63" s="74"/>
      <c r="G63" s="54"/>
      <c r="H63" s="13"/>
      <c r="I63" s="63"/>
    </row>
    <row r="64" spans="1:9" ht="12.75">
      <c r="A64" s="17"/>
      <c r="B64" s="6"/>
      <c r="C64" s="29"/>
      <c r="D64" s="7"/>
      <c r="E64" s="39"/>
      <c r="F64" s="70"/>
      <c r="G64" s="50"/>
      <c r="H64" s="7"/>
      <c r="I64" s="59"/>
    </row>
    <row r="65" spans="1:11" ht="15">
      <c r="A65" s="17"/>
      <c r="B65" s="6" t="s">
        <v>25</v>
      </c>
      <c r="C65" s="29"/>
      <c r="D65" s="23">
        <f>SUM(D62:D64)</f>
        <v>113359.04299999999</v>
      </c>
      <c r="E65" s="41"/>
      <c r="F65" s="75">
        <f>SUM(F62:F64)</f>
        <v>113359.04299999999</v>
      </c>
      <c r="G65" s="50"/>
      <c r="H65" s="23">
        <f>SUM(H62:H64)</f>
        <v>0</v>
      </c>
      <c r="I65" s="59"/>
      <c r="K65" s="19"/>
    </row>
    <row r="66" spans="1:9" ht="13.5" thickBot="1">
      <c r="A66" s="14"/>
      <c r="B66" s="15"/>
      <c r="C66" s="33"/>
      <c r="D66" s="16"/>
      <c r="E66" s="43"/>
      <c r="F66" s="76"/>
      <c r="G66" s="56"/>
      <c r="H66" s="16"/>
      <c r="I66" s="64"/>
    </row>
    <row r="67" spans="1:9" ht="12.75">
      <c r="A67" s="5"/>
      <c r="B67" s="6"/>
      <c r="C67" s="29"/>
      <c r="D67" s="7"/>
      <c r="E67" s="39"/>
      <c r="F67" s="70"/>
      <c r="G67" s="50"/>
      <c r="H67" s="7"/>
      <c r="I67" s="59"/>
    </row>
    <row r="68" spans="1:9" ht="12.75">
      <c r="A68" s="17" t="s">
        <v>14</v>
      </c>
      <c r="B68" s="6"/>
      <c r="C68" s="29"/>
      <c r="D68" s="7"/>
      <c r="E68" s="39"/>
      <c r="F68" s="70"/>
      <c r="G68" s="52"/>
      <c r="H68" s="7"/>
      <c r="I68" s="59"/>
    </row>
    <row r="69" spans="1:9" ht="12.75">
      <c r="A69" s="5"/>
      <c r="B69" s="6"/>
      <c r="C69" s="29"/>
      <c r="D69" s="7"/>
      <c r="E69" s="39"/>
      <c r="F69" s="70"/>
      <c r="G69" s="50"/>
      <c r="H69" s="7"/>
      <c r="I69" s="59"/>
    </row>
    <row r="70" spans="1:9" ht="12.75">
      <c r="A70" s="5"/>
      <c r="B70" s="6" t="s">
        <v>13</v>
      </c>
      <c r="C70" s="29"/>
      <c r="D70" s="7">
        <f>171678.08*1.19</f>
        <v>204296.9152</v>
      </c>
      <c r="E70" s="39"/>
      <c r="F70" s="70">
        <f>D70</f>
        <v>204296.9152</v>
      </c>
      <c r="G70" s="50"/>
      <c r="H70" s="7"/>
      <c r="I70" s="62"/>
    </row>
    <row r="71" spans="1:9" ht="12.75">
      <c r="A71" s="5"/>
      <c r="B71" s="6"/>
      <c r="C71" s="29"/>
      <c r="D71" s="7"/>
      <c r="E71" s="39"/>
      <c r="F71" s="70"/>
      <c r="G71" s="50"/>
      <c r="H71" s="7"/>
      <c r="I71" s="59"/>
    </row>
    <row r="72" spans="1:9" ht="12.75">
      <c r="A72" s="5"/>
      <c r="B72" s="26" t="s">
        <v>59</v>
      </c>
      <c r="C72" s="29"/>
      <c r="D72" s="7">
        <f>19000*1.19</f>
        <v>22610</v>
      </c>
      <c r="E72" s="39"/>
      <c r="F72" s="70">
        <f>D72</f>
        <v>22610</v>
      </c>
      <c r="G72" s="50"/>
      <c r="H72" s="7"/>
      <c r="I72" s="59"/>
    </row>
    <row r="73" spans="1:9" ht="12.75">
      <c r="A73" s="5"/>
      <c r="B73" s="6"/>
      <c r="C73" s="29"/>
      <c r="D73" s="7"/>
      <c r="E73" s="39"/>
      <c r="F73" s="70"/>
      <c r="G73" s="50"/>
      <c r="H73" s="7"/>
      <c r="I73" s="59"/>
    </row>
    <row r="74" spans="1:9" ht="12.75">
      <c r="A74" s="5"/>
      <c r="B74" s="12"/>
      <c r="C74" s="32"/>
      <c r="D74" s="13"/>
      <c r="E74" s="40"/>
      <c r="F74" s="74"/>
      <c r="G74" s="54"/>
      <c r="H74" s="13"/>
      <c r="I74" s="63"/>
    </row>
    <row r="75" spans="1:9" ht="12.75">
      <c r="A75" s="5"/>
      <c r="B75" s="6"/>
      <c r="C75" s="29"/>
      <c r="D75" s="7"/>
      <c r="E75" s="39"/>
      <c r="F75" s="70"/>
      <c r="G75" s="50"/>
      <c r="H75" s="7"/>
      <c r="I75" s="59"/>
    </row>
    <row r="76" spans="1:9" ht="15">
      <c r="A76" s="5"/>
      <c r="B76" s="6" t="s">
        <v>16</v>
      </c>
      <c r="C76" s="29"/>
      <c r="D76" s="23">
        <f>SUM(D70:D72)</f>
        <v>226906.9152</v>
      </c>
      <c r="E76" s="41"/>
      <c r="F76" s="75">
        <f>SUM(F70:F72)</f>
        <v>226906.9152</v>
      </c>
      <c r="G76" s="50"/>
      <c r="H76" s="23">
        <f>SUM(H70:H74)</f>
        <v>0</v>
      </c>
      <c r="I76" s="59"/>
    </row>
    <row r="77" spans="1:9" ht="13.5" thickBot="1">
      <c r="A77" s="14"/>
      <c r="B77" s="15"/>
      <c r="C77" s="33"/>
      <c r="D77" s="16"/>
      <c r="E77" s="43"/>
      <c r="F77" s="76"/>
      <c r="G77" s="56"/>
      <c r="H77" s="16"/>
      <c r="I77" s="64"/>
    </row>
    <row r="78" spans="1:9" ht="12.75">
      <c r="A78" s="5"/>
      <c r="B78" s="6"/>
      <c r="C78" s="29"/>
      <c r="D78" s="7"/>
      <c r="E78" s="39"/>
      <c r="F78" s="70"/>
      <c r="G78" s="50"/>
      <c r="H78" s="7"/>
      <c r="I78" s="59"/>
    </row>
    <row r="79" spans="1:9" ht="12.75">
      <c r="A79" s="5"/>
      <c r="B79" s="6" t="s">
        <v>15</v>
      </c>
      <c r="C79" s="29"/>
      <c r="D79" s="7">
        <f>SUM(D76,D65,D59)</f>
        <v>1312850.5901</v>
      </c>
      <c r="E79" s="39"/>
      <c r="F79" s="70">
        <f>SUM(F76,F65,F59)</f>
        <v>1303601.6881999997</v>
      </c>
      <c r="G79" s="50"/>
      <c r="H79" s="7">
        <f>SUM(H76,H65,H59)</f>
        <v>0</v>
      </c>
      <c r="I79" s="59"/>
    </row>
    <row r="80" spans="1:9" ht="12.75">
      <c r="A80" s="5"/>
      <c r="B80" s="6"/>
      <c r="C80" s="29"/>
      <c r="D80" s="7"/>
      <c r="E80" s="39"/>
      <c r="F80" s="70"/>
      <c r="G80" s="50"/>
      <c r="H80" s="7"/>
      <c r="I80" s="59"/>
    </row>
    <row r="81" spans="1:9" ht="12.75">
      <c r="A81" s="24"/>
      <c r="B81" s="12" t="s">
        <v>24</v>
      </c>
      <c r="C81" s="32"/>
      <c r="D81" s="13">
        <v>1315000</v>
      </c>
      <c r="E81" s="40"/>
      <c r="F81" s="74">
        <f>D81</f>
        <v>1315000</v>
      </c>
      <c r="G81" s="54"/>
      <c r="H81" s="13">
        <f>F81</f>
        <v>1315000</v>
      </c>
      <c r="I81" s="63"/>
    </row>
    <row r="82" spans="1:9" ht="12.75">
      <c r="A82" s="5"/>
      <c r="B82" s="6"/>
      <c r="C82" s="29"/>
      <c r="D82" s="7"/>
      <c r="E82" s="39"/>
      <c r="F82" s="70"/>
      <c r="G82" s="50"/>
      <c r="H82" s="7"/>
      <c r="I82" s="59"/>
    </row>
    <row r="83" spans="1:9" ht="12.75">
      <c r="A83" s="5"/>
      <c r="B83" s="6" t="s">
        <v>36</v>
      </c>
      <c r="C83" s="79" t="s">
        <v>58</v>
      </c>
      <c r="D83" s="7">
        <v>200000</v>
      </c>
      <c r="E83" s="39"/>
      <c r="F83" s="70">
        <v>200000</v>
      </c>
      <c r="G83" s="50"/>
      <c r="H83" s="7">
        <f>D83</f>
        <v>200000</v>
      </c>
      <c r="I83" s="59"/>
    </row>
    <row r="84" spans="1:9" ht="12.75">
      <c r="A84" s="5"/>
      <c r="B84" s="6"/>
      <c r="C84" s="29" t="s">
        <v>37</v>
      </c>
      <c r="D84" s="7">
        <v>279000</v>
      </c>
      <c r="E84" s="39"/>
      <c r="F84" s="70">
        <f>D84</f>
        <v>279000</v>
      </c>
      <c r="G84" s="50"/>
      <c r="H84" s="7">
        <f>F84</f>
        <v>279000</v>
      </c>
      <c r="I84" s="59"/>
    </row>
    <row r="85" spans="1:9" ht="12.75">
      <c r="A85" s="5"/>
      <c r="B85" s="6"/>
      <c r="C85" s="32" t="s">
        <v>38</v>
      </c>
      <c r="D85" s="13">
        <v>285400</v>
      </c>
      <c r="E85" s="40"/>
      <c r="F85" s="74">
        <f>D85</f>
        <v>285400</v>
      </c>
      <c r="G85" s="54"/>
      <c r="H85" s="65">
        <f>F85</f>
        <v>285400</v>
      </c>
      <c r="I85" s="63"/>
    </row>
    <row r="86" spans="1:9" ht="12.75">
      <c r="A86" s="24"/>
      <c r="B86" s="12"/>
      <c r="C86" s="34" t="s">
        <v>39</v>
      </c>
      <c r="D86" s="27">
        <f>SUM(D83:D85)</f>
        <v>764400</v>
      </c>
      <c r="E86" s="44"/>
      <c r="F86" s="77">
        <f>SUM(F83:F85)</f>
        <v>764400</v>
      </c>
      <c r="G86" s="54"/>
      <c r="H86" s="27">
        <f>SUM(H83:H85)</f>
        <v>764400</v>
      </c>
      <c r="I86" s="63"/>
    </row>
    <row r="87" spans="1:9" ht="12.75">
      <c r="A87" s="5"/>
      <c r="B87" s="6"/>
      <c r="C87" s="35"/>
      <c r="D87" s="22"/>
      <c r="E87" s="45"/>
      <c r="F87" s="78"/>
      <c r="G87" s="50"/>
      <c r="H87" s="22"/>
      <c r="I87" s="59"/>
    </row>
    <row r="88" spans="1:9" ht="12.75">
      <c r="A88" s="5"/>
      <c r="B88" s="26" t="s">
        <v>46</v>
      </c>
      <c r="C88" s="35"/>
      <c r="D88" s="22">
        <f>D79-D86</f>
        <v>548450.5900999999</v>
      </c>
      <c r="E88" s="45"/>
      <c r="F88" s="78">
        <f>F79-F86</f>
        <v>539201.6881999997</v>
      </c>
      <c r="G88" s="50"/>
      <c r="H88" s="22">
        <f>H79-H86</f>
        <v>-764400</v>
      </c>
      <c r="I88" s="59"/>
    </row>
    <row r="89" spans="1:9" ht="13.5" thickBot="1">
      <c r="A89" s="8"/>
      <c r="B89" s="9"/>
      <c r="C89" s="30"/>
      <c r="D89" s="10"/>
      <c r="E89" s="42"/>
      <c r="F89" s="71"/>
      <c r="G89" s="55"/>
      <c r="H89" s="10"/>
      <c r="I89" s="60"/>
    </row>
    <row r="90" ht="13.5" thickTop="1"/>
    <row r="91" spans="1:2" ht="12.75">
      <c r="A91" t="s">
        <v>17</v>
      </c>
      <c r="B91" s="66" t="s">
        <v>61</v>
      </c>
    </row>
    <row r="92" spans="1:2" ht="12.75">
      <c r="A92" t="s">
        <v>18</v>
      </c>
      <c r="B92" t="s">
        <v>21</v>
      </c>
    </row>
    <row r="93" spans="1:2" ht="12.75">
      <c r="A93" s="66" t="s">
        <v>60</v>
      </c>
      <c r="B93" t="s">
        <v>22</v>
      </c>
    </row>
  </sheetData>
  <sheetProtection/>
  <mergeCells count="1">
    <mergeCell ref="D11:E11"/>
  </mergeCells>
  <printOptions/>
  <pageMargins left="0.8661417322834646" right="0.2362204724409449" top="1.1811023622047245" bottom="0.6692913385826772" header="0.5118110236220472" footer="0.2755905511811024"/>
  <pageSetup fitToHeight="2" horizontalDpi="600" verticalDpi="600" orientation="portrait" paperSize="9" scale="93" r:id="rId1"/>
  <headerFooter alignWithMargins="0">
    <oddHeader>&amp;C&amp;"Arial,Fett"&amp;14Kostenfortschreibung
Erweiterung KITA Pusteblume, Kripp&amp;RStand 17.09.2018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26" sqref="G26"/>
    </sheetView>
  </sheetViews>
  <sheetFormatPr defaultColWidth="11.421875" defaultRowHeight="12.75"/>
  <cols>
    <col min="3" max="3" width="11.421875" style="68" customWidth="1"/>
  </cols>
  <sheetData>
    <row r="1" spans="1:2" ht="12.75">
      <c r="A1" t="s">
        <v>47</v>
      </c>
      <c r="B1" t="s">
        <v>50</v>
      </c>
    </row>
    <row r="2" spans="1:6" ht="12.75">
      <c r="A2" t="s">
        <v>48</v>
      </c>
      <c r="B2" t="s">
        <v>49</v>
      </c>
      <c r="C2" s="68">
        <v>1991.35</v>
      </c>
      <c r="E2">
        <v>38128.28</v>
      </c>
      <c r="F2">
        <v>70242.18</v>
      </c>
    </row>
    <row r="3" spans="1:6" ht="12.75">
      <c r="A3" t="s">
        <v>51</v>
      </c>
      <c r="B3" t="s">
        <v>52</v>
      </c>
      <c r="C3" s="68">
        <v>1225.7</v>
      </c>
      <c r="E3">
        <v>4470.83</v>
      </c>
      <c r="F3">
        <v>99916.73</v>
      </c>
    </row>
    <row r="4" spans="5:6" ht="12.75">
      <c r="E4">
        <v>5407.36</v>
      </c>
      <c r="F4">
        <v>33120.79</v>
      </c>
    </row>
    <row r="5" spans="5:6" ht="12.75">
      <c r="E5">
        <f>SUM(E2:E4)</f>
        <v>48006.47</v>
      </c>
      <c r="F5">
        <v>70844.87</v>
      </c>
    </row>
    <row r="6" ht="12.75">
      <c r="F6">
        <v>65084.36</v>
      </c>
    </row>
    <row r="7" ht="12.75">
      <c r="F7">
        <v>8979.11</v>
      </c>
    </row>
    <row r="8" ht="12.75">
      <c r="F8">
        <v>30089.15</v>
      </c>
    </row>
    <row r="9" ht="12.75">
      <c r="F9">
        <v>15660.94</v>
      </c>
    </row>
    <row r="10" ht="12.75">
      <c r="F10">
        <v>12867.87</v>
      </c>
    </row>
    <row r="11" ht="12.75">
      <c r="F11">
        <v>22692.53</v>
      </c>
    </row>
    <row r="12" ht="12.75">
      <c r="F12">
        <v>29832.11</v>
      </c>
    </row>
    <row r="13" ht="12.75">
      <c r="F13">
        <v>15833.4</v>
      </c>
    </row>
    <row r="14" ht="12.75">
      <c r="F14">
        <v>48006.47</v>
      </c>
    </row>
    <row r="15" ht="12.75">
      <c r="F15">
        <v>2313.36</v>
      </c>
    </row>
    <row r="16" spans="6:7" ht="12.75">
      <c r="F16">
        <f>SUM(F2:F15)</f>
        <v>525483.8699999999</v>
      </c>
      <c r="G16">
        <f>F16/1.19</f>
        <v>441583.0840336134</v>
      </c>
    </row>
    <row r="17" ht="12.75">
      <c r="F17">
        <v>61867.49</v>
      </c>
    </row>
    <row r="18" ht="12.75">
      <c r="F18">
        <v>47543.34</v>
      </c>
    </row>
    <row r="19" ht="12.75">
      <c r="F19">
        <v>7698.61</v>
      </c>
    </row>
    <row r="20" ht="12.75">
      <c r="F20">
        <v>72482.85</v>
      </c>
    </row>
    <row r="21" spans="6:7" ht="12.75">
      <c r="F21">
        <f>SUM(F17:F20)</f>
        <v>189592.28999999998</v>
      </c>
      <c r="G21">
        <f>F21/1.19</f>
        <v>159321.25210084033</v>
      </c>
    </row>
    <row r="22" ht="12.75">
      <c r="G22">
        <f>SUM(G21,G16)</f>
        <v>600904.3361344538</v>
      </c>
    </row>
    <row r="23" ht="12.75">
      <c r="G23">
        <v>481583.08</v>
      </c>
    </row>
    <row r="24" ht="12.75">
      <c r="G24">
        <f>G23*25%</f>
        <v>120395.77</v>
      </c>
    </row>
    <row r="25" ht="12.75">
      <c r="G25">
        <f>(G21-G24)*0.5</f>
        <v>19462.74105042016</v>
      </c>
    </row>
    <row r="33" spans="1:3" ht="12.75">
      <c r="A33" t="s">
        <v>39</v>
      </c>
      <c r="C33" s="68">
        <f>SUM(C1:C32)</f>
        <v>3217.05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Fuchs Beate</cp:lastModifiedBy>
  <cp:lastPrinted>2018-09-18T13:54:25Z</cp:lastPrinted>
  <dcterms:created xsi:type="dcterms:W3CDTF">2012-05-29T14:28:28Z</dcterms:created>
  <dcterms:modified xsi:type="dcterms:W3CDTF">2018-09-18T13:59:30Z</dcterms:modified>
  <cp:category/>
  <cp:version/>
  <cp:contentType/>
  <cp:contentStatus/>
</cp:coreProperties>
</file>